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<sst xmlns="http://schemas.openxmlformats.org/spreadsheetml/2006/main" count="54" uniqueCount="53">
  <si>
    <t>Anexa nr.2</t>
  </si>
  <si>
    <t>CREDITE DE ANGAJAMENT PROGRAME DE SANATATE AMBULATORIU -  2020</t>
  </si>
  <si>
    <t>,,</t>
  </si>
  <si>
    <t>LUNA</t>
  </si>
  <si>
    <t>TOTAL MEDIC.</t>
  </si>
  <si>
    <t>ANTIDIABETICE</t>
  </si>
  <si>
    <t>ONCOLOGIE</t>
  </si>
  <si>
    <t>SPT</t>
  </si>
  <si>
    <t>SCLEROZA</t>
  </si>
  <si>
    <t>MUCOVISC</t>
  </si>
  <si>
    <t>ANGIOEDEM</t>
  </si>
  <si>
    <t>FIBROZA</t>
  </si>
  <si>
    <t>TESTE COPII</t>
  </si>
  <si>
    <t>TESTE AD.</t>
  </si>
  <si>
    <t>TOTAL MAT.</t>
  </si>
  <si>
    <t>DIABET MEDIC.</t>
  </si>
  <si>
    <t>ADO</t>
  </si>
  <si>
    <t>INSULINA</t>
  </si>
  <si>
    <t>MIXT</t>
  </si>
  <si>
    <t>cost-volum</t>
  </si>
  <si>
    <t>curent</t>
  </si>
  <si>
    <t>adulti</t>
  </si>
  <si>
    <t>copii</t>
  </si>
  <si>
    <t>EREDITAR</t>
  </si>
  <si>
    <t>PULMONARA</t>
  </si>
  <si>
    <t>0=1+5+...+12</t>
  </si>
  <si>
    <t>1=2+3+4</t>
  </si>
  <si>
    <t>14=12+13</t>
  </si>
  <si>
    <t>Art.8 pct5^6 HG 105/2017</t>
  </si>
  <si>
    <t>IANUARIE</t>
  </si>
  <si>
    <t>FEBRUARIE</t>
  </si>
  <si>
    <t>MARTIE</t>
  </si>
  <si>
    <t xml:space="preserve"> TRIM.I realizat</t>
  </si>
  <si>
    <t xml:space="preserve"> TRIM.I aprobat</t>
  </si>
  <si>
    <t>APRILIE</t>
  </si>
  <si>
    <t>MAI</t>
  </si>
  <si>
    <t>IUNIE</t>
  </si>
  <si>
    <t xml:space="preserve"> TRIM.II realizat</t>
  </si>
  <si>
    <t>SEMESTRUL I realiz</t>
  </si>
  <si>
    <t>SEMESTRUL I apr</t>
  </si>
  <si>
    <t>IULIE</t>
  </si>
  <si>
    <t>AUGUST</t>
  </si>
  <si>
    <t>SEPTEMBRIE</t>
  </si>
  <si>
    <t xml:space="preserve"> TRIM.III real</t>
  </si>
  <si>
    <t xml:space="preserve"> TRIM.III aprobat</t>
  </si>
  <si>
    <t>9 LUNI</t>
  </si>
  <si>
    <t>OCTOMBRIE</t>
  </si>
  <si>
    <t>NOIEMBRIE</t>
  </si>
  <si>
    <t>DECEMBRIE</t>
  </si>
  <si>
    <t xml:space="preserve"> TRIM.IV real</t>
  </si>
  <si>
    <t>TOTAL 2020</t>
  </si>
  <si>
    <t>BUGET 2020</t>
  </si>
  <si>
    <t>INFL SEM.I +/-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</si>
</sst>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4" fontId="1" fillId="0" borderId="1" xfId="0" applyNumberFormat="1" applyFont="1" applyBorder="1" applyAlignment="1">
      <alignment/>
    </xf>
    <xf numFmtId="4" fontId="2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4" fontId="2" fillId="2" borderId="1" xfId="0" applyNumberFormat="1" applyFont="1" applyFill="1" applyBorder="1" applyAlignment="1">
      <alignment/>
    </xf>
    <xf numFmtId="4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4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4" fontId="2" fillId="4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/>
    </xf>
    <xf numFmtId="4" fontId="2" fillId="6" borderId="1" xfId="0" applyNumberFormat="1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4" fontId="2" fillId="7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CRU\My%20Documents\FARMACII\Valori%20contracte\VALORI%20PROGRAME%20SANATAT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18"/>
      <sheetName val="ONCO"/>
      <sheetName val="ONCO CV"/>
      <sheetName val="DIABET"/>
      <sheetName val="MUCO"/>
      <sheetName val="SCLERO"/>
      <sheetName val="SPT"/>
      <sheetName val="TESTE"/>
      <sheetName val="AE"/>
      <sheetName val="Sheet2"/>
      <sheetName val="IAN"/>
      <sheetName val="FEB"/>
      <sheetName val="MART"/>
      <sheetName val="APR"/>
      <sheetName val="MAI"/>
      <sheetName val="IUNIE"/>
      <sheetName val="IULIE"/>
      <sheetName val="AUG"/>
      <sheetName val="SEPT"/>
      <sheetName val="OCT"/>
      <sheetName val="NOV"/>
      <sheetName val="DEC"/>
      <sheetName val="CR.ANG"/>
      <sheetName val="PNS"/>
      <sheetName val="ZELBORAF"/>
      <sheetName val="SITE"/>
      <sheetName val="VC2020"/>
      <sheetName val="EVOLUTIE"/>
      <sheetName val="P"/>
      <sheetName val="B"/>
    </sheetNames>
    <sheetDataSet>
      <sheetData sheetId="12">
        <row r="261">
          <cell r="C261">
            <v>1707401.68</v>
          </cell>
          <cell r="D261">
            <v>277806.99</v>
          </cell>
          <cell r="E261">
            <v>1169193.16</v>
          </cell>
          <cell r="F261">
            <v>1373019.8099999998</v>
          </cell>
          <cell r="G261">
            <v>724829.3</v>
          </cell>
          <cell r="H261">
            <v>122293.41999999998</v>
          </cell>
          <cell r="I261">
            <v>28990.6</v>
          </cell>
          <cell r="J261">
            <v>7722.75</v>
          </cell>
          <cell r="K261">
            <v>1757.72</v>
          </cell>
          <cell r="L261">
            <v>90520.56</v>
          </cell>
          <cell r="N261">
            <v>14880</v>
          </cell>
          <cell r="O261">
            <v>175728</v>
          </cell>
        </row>
      </sheetData>
      <sheetData sheetId="13">
        <row r="263">
          <cell r="C263">
            <v>1908303.4000000001</v>
          </cell>
          <cell r="D263">
            <v>299298.3999999999</v>
          </cell>
          <cell r="E263">
            <v>1285516.29</v>
          </cell>
          <cell r="F263">
            <v>1744674.33</v>
          </cell>
          <cell r="G263">
            <v>724829.3</v>
          </cell>
          <cell r="H263">
            <v>79453.68000000001</v>
          </cell>
          <cell r="I263">
            <v>29337.54</v>
          </cell>
          <cell r="J263">
            <v>2574.25</v>
          </cell>
          <cell r="K263">
            <v>1757.72</v>
          </cell>
          <cell r="L263">
            <v>135780.84</v>
          </cell>
          <cell r="N263">
            <v>20280</v>
          </cell>
          <cell r="O263">
            <v>188090.4</v>
          </cell>
        </row>
      </sheetData>
      <sheetData sheetId="14">
        <row r="263">
          <cell r="C263">
            <v>1711552.4300000004</v>
          </cell>
          <cell r="D263">
            <v>271971.15</v>
          </cell>
          <cell r="E263">
            <v>1353218.7499999995</v>
          </cell>
          <cell r="F263">
            <v>2888010.9399999995</v>
          </cell>
          <cell r="G263">
            <v>751961.68</v>
          </cell>
          <cell r="H263">
            <v>156611.1</v>
          </cell>
          <cell r="I263">
            <v>69561.37</v>
          </cell>
          <cell r="J263">
            <v>5148.5</v>
          </cell>
          <cell r="K263">
            <v>1318.29</v>
          </cell>
          <cell r="L263">
            <v>22630.14</v>
          </cell>
          <cell r="M263">
            <v>10338.57</v>
          </cell>
          <cell r="N263">
            <v>14760</v>
          </cell>
          <cell r="O263">
            <v>180528</v>
          </cell>
        </row>
      </sheetData>
      <sheetData sheetId="15">
        <row r="263">
          <cell r="C263">
            <v>1836011.8499999996</v>
          </cell>
          <cell r="D263">
            <v>275767.58999999997</v>
          </cell>
          <cell r="E263">
            <v>1322061.01</v>
          </cell>
          <cell r="F263">
            <v>2039074.5999999999</v>
          </cell>
          <cell r="G263">
            <v>761528.2899999999</v>
          </cell>
          <cell r="H263">
            <v>98246.84999999999</v>
          </cell>
          <cell r="I263">
            <v>0</v>
          </cell>
          <cell r="J263">
            <v>2574.25</v>
          </cell>
          <cell r="K263">
            <v>2197.15</v>
          </cell>
          <cell r="L263">
            <v>113150.7</v>
          </cell>
          <cell r="M263">
            <v>0</v>
          </cell>
          <cell r="N263">
            <v>14640</v>
          </cell>
          <cell r="O263">
            <v>190360</v>
          </cell>
        </row>
      </sheetData>
      <sheetData sheetId="16">
        <row r="266">
          <cell r="C266">
            <v>1901007.1599999997</v>
          </cell>
          <cell r="D266">
            <v>282441.43999999994</v>
          </cell>
          <cell r="E266">
            <v>1358394.3900000001</v>
          </cell>
          <cell r="F266">
            <v>1947973.2099999997</v>
          </cell>
          <cell r="G266">
            <v>617940.38</v>
          </cell>
          <cell r="H266">
            <v>90668.74999999999</v>
          </cell>
          <cell r="I266">
            <v>0</v>
          </cell>
          <cell r="J266">
            <v>11306.16</v>
          </cell>
          <cell r="K266">
            <v>1318.29</v>
          </cell>
          <cell r="L266">
            <v>90520.56</v>
          </cell>
          <cell r="M266">
            <v>0</v>
          </cell>
          <cell r="N266">
            <v>17040</v>
          </cell>
          <cell r="O266">
            <v>191568</v>
          </cell>
        </row>
      </sheetData>
      <sheetData sheetId="17">
        <row r="266">
          <cell r="C266">
            <v>1907440.6499999994</v>
          </cell>
          <cell r="D266">
            <v>291792.74999999994</v>
          </cell>
          <cell r="E266">
            <v>1336668.98</v>
          </cell>
          <cell r="F266">
            <v>1580094.8099999998</v>
          </cell>
          <cell r="G266">
            <v>736544.8599999999</v>
          </cell>
          <cell r="H266">
            <v>139942.34</v>
          </cell>
          <cell r="I266">
            <v>23045.95</v>
          </cell>
          <cell r="J266">
            <v>9180.720000000001</v>
          </cell>
          <cell r="K266">
            <v>2202.3900000000003</v>
          </cell>
          <cell r="L266">
            <v>89735.04</v>
          </cell>
          <cell r="N266">
            <v>16920</v>
          </cell>
          <cell r="O266">
            <v>185720</v>
          </cell>
        </row>
      </sheetData>
      <sheetData sheetId="18">
        <row r="267">
          <cell r="C267">
            <v>1862761.4100000008</v>
          </cell>
          <cell r="D267">
            <v>264008.75999999995</v>
          </cell>
          <cell r="E267">
            <v>1216406.39</v>
          </cell>
          <cell r="F267">
            <v>1648219.1799999997</v>
          </cell>
          <cell r="G267">
            <v>815186.87</v>
          </cell>
          <cell r="H267">
            <v>97001.09000000001</v>
          </cell>
          <cell r="I267">
            <v>22808.82</v>
          </cell>
          <cell r="J267">
            <v>2690.5600000000004</v>
          </cell>
          <cell r="K267">
            <v>2202.46</v>
          </cell>
          <cell r="L267">
            <v>67301.28</v>
          </cell>
          <cell r="N267">
            <v>10800</v>
          </cell>
          <cell r="O267">
            <v>172168</v>
          </cell>
        </row>
      </sheetData>
      <sheetData sheetId="19">
        <row r="267">
          <cell r="C267">
            <v>2089533.6399999992</v>
          </cell>
          <cell r="D267">
            <v>312275.38999999996</v>
          </cell>
          <cell r="E267">
            <v>1404751.7599999995</v>
          </cell>
          <cell r="F267">
            <v>1812424.8600000006</v>
          </cell>
          <cell r="G267">
            <v>792639.2899999999</v>
          </cell>
          <cell r="H267">
            <v>101159.16</v>
          </cell>
          <cell r="I267">
            <v>22672.16</v>
          </cell>
          <cell r="J267">
            <v>5748.17</v>
          </cell>
          <cell r="K267">
            <v>1761.24</v>
          </cell>
          <cell r="L267">
            <v>22433.76</v>
          </cell>
          <cell r="N267">
            <v>16200</v>
          </cell>
          <cell r="O267">
            <v>197836</v>
          </cell>
        </row>
      </sheetData>
      <sheetData sheetId="21">
        <row r="268">
          <cell r="C268">
            <v>2024703.4300000002</v>
          </cell>
          <cell r="D268">
            <v>285653.55</v>
          </cell>
          <cell r="E268">
            <v>1160577.2400000002</v>
          </cell>
          <cell r="F268">
            <v>1919445.1799999995</v>
          </cell>
          <cell r="G268">
            <v>915191.2</v>
          </cell>
          <cell r="H268">
            <v>76711.12</v>
          </cell>
          <cell r="I268">
            <v>22315.57</v>
          </cell>
          <cell r="J268">
            <v>3030.1000000000004</v>
          </cell>
          <cell r="K268">
            <v>2202.54</v>
          </cell>
          <cell r="L268">
            <v>89735.04</v>
          </cell>
          <cell r="N268">
            <v>9840</v>
          </cell>
          <cell r="O268">
            <v>163449.41999999998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workbookViewId="0" topLeftCell="A1">
      <selection activeCell="A1" sqref="A1:IV16384"/>
    </sheetView>
  </sheetViews>
  <sheetFormatPr defaultColWidth="15.140625" defaultRowHeight="12.75"/>
  <cols>
    <col min="1" max="1" width="19.7109375" style="1" customWidth="1"/>
    <col min="2" max="2" width="18.421875" style="1" customWidth="1"/>
    <col min="3" max="3" width="19.421875" style="1" bestFit="1" customWidth="1"/>
    <col min="4" max="4" width="17.421875" style="1" customWidth="1"/>
    <col min="5" max="5" width="18.140625" style="1" customWidth="1"/>
    <col min="6" max="6" width="16.00390625" style="1" customWidth="1"/>
    <col min="7" max="7" width="17.140625" style="1" customWidth="1"/>
    <col min="8" max="8" width="16.421875" style="1" customWidth="1"/>
    <col min="9" max="9" width="16.57421875" style="1" bestFit="1" customWidth="1"/>
    <col min="10" max="10" width="14.28125" style="1" customWidth="1"/>
    <col min="11" max="11" width="15.00390625" style="1" customWidth="1"/>
    <col min="12" max="14" width="14.7109375" style="1" customWidth="1"/>
    <col min="15" max="15" width="14.57421875" style="1" customWidth="1"/>
    <col min="16" max="16" width="16.140625" style="1" customWidth="1"/>
    <col min="17" max="17" width="15.57421875" style="1" customWidth="1"/>
    <col min="18" max="18" width="16.57421875" style="1" bestFit="1" customWidth="1"/>
    <col min="19" max="19" width="15.140625" style="1" bestFit="1" customWidth="1"/>
    <col min="20" max="20" width="13.7109375" style="1" customWidth="1"/>
    <col min="21" max="48" width="9.140625" style="1" customWidth="1"/>
    <col min="49" max="49" width="15.140625" style="1" bestFit="1" customWidth="1"/>
    <col min="50" max="51" width="13.140625" style="1" bestFit="1" customWidth="1"/>
    <col min="52" max="53" width="15.140625" style="1" bestFit="1" customWidth="1"/>
    <col min="54" max="55" width="13.140625" style="1" bestFit="1" customWidth="1"/>
    <col min="56" max="57" width="15.140625" style="1" bestFit="1" customWidth="1"/>
    <col min="58" max="59" width="13.140625" style="1" bestFit="1" customWidth="1"/>
    <col min="60" max="61" width="15.140625" style="1" bestFit="1" customWidth="1"/>
    <col min="62" max="63" width="13.140625" style="1" bestFit="1" customWidth="1"/>
    <col min="64" max="65" width="15.140625" style="1" bestFit="1" customWidth="1"/>
    <col min="66" max="67" width="13.140625" style="1" bestFit="1" customWidth="1"/>
    <col min="68" max="69" width="15.140625" style="1" bestFit="1" customWidth="1"/>
    <col min="70" max="71" width="13.140625" style="1" bestFit="1" customWidth="1"/>
    <col min="72" max="73" width="15.140625" style="1" bestFit="1" customWidth="1"/>
    <col min="74" max="75" width="13.140625" style="1" bestFit="1" customWidth="1"/>
    <col min="76" max="77" width="15.140625" style="1" bestFit="1" customWidth="1"/>
    <col min="78" max="79" width="13.140625" style="1" bestFit="1" customWidth="1"/>
    <col min="80" max="81" width="15.140625" style="1" bestFit="1" customWidth="1"/>
    <col min="82" max="83" width="13.140625" style="1" bestFit="1" customWidth="1"/>
    <col min="84" max="85" width="15.140625" style="1" bestFit="1" customWidth="1"/>
    <col min="86" max="87" width="13.140625" style="1" bestFit="1" customWidth="1"/>
    <col min="88" max="89" width="15.140625" style="1" bestFit="1" customWidth="1"/>
    <col min="90" max="91" width="13.140625" style="1" bestFit="1" customWidth="1"/>
    <col min="92" max="93" width="15.140625" style="1" bestFit="1" customWidth="1"/>
    <col min="94" max="95" width="13.140625" style="1" bestFit="1" customWidth="1"/>
    <col min="96" max="97" width="15.140625" style="1" bestFit="1" customWidth="1"/>
    <col min="98" max="99" width="13.140625" style="1" bestFit="1" customWidth="1"/>
    <col min="100" max="101" width="15.140625" style="1" bestFit="1" customWidth="1"/>
    <col min="102" max="103" width="13.140625" style="1" bestFit="1" customWidth="1"/>
    <col min="104" max="105" width="15.140625" style="1" bestFit="1" customWidth="1"/>
    <col min="106" max="107" width="13.140625" style="1" bestFit="1" customWidth="1"/>
    <col min="108" max="109" width="15.140625" style="1" bestFit="1" customWidth="1"/>
    <col min="110" max="111" width="13.140625" style="1" bestFit="1" customWidth="1"/>
    <col min="112" max="113" width="15.140625" style="1" bestFit="1" customWidth="1"/>
    <col min="114" max="115" width="13.140625" style="1" bestFit="1" customWidth="1"/>
    <col min="116" max="117" width="15.140625" style="1" bestFit="1" customWidth="1"/>
    <col min="118" max="119" width="13.140625" style="1" bestFit="1" customWidth="1"/>
    <col min="120" max="121" width="15.140625" style="1" bestFit="1" customWidth="1"/>
    <col min="122" max="123" width="13.140625" style="1" bestFit="1" customWidth="1"/>
    <col min="124" max="125" width="15.140625" style="1" bestFit="1" customWidth="1"/>
    <col min="126" max="127" width="13.140625" style="1" bestFit="1" customWidth="1"/>
    <col min="128" max="129" width="15.140625" style="1" bestFit="1" customWidth="1"/>
    <col min="130" max="131" width="13.140625" style="1" bestFit="1" customWidth="1"/>
    <col min="132" max="133" width="15.140625" style="1" bestFit="1" customWidth="1"/>
    <col min="134" max="135" width="13.140625" style="1" bestFit="1" customWidth="1"/>
    <col min="136" max="137" width="15.140625" style="1" bestFit="1" customWidth="1"/>
    <col min="138" max="139" width="13.140625" style="1" bestFit="1" customWidth="1"/>
    <col min="140" max="141" width="15.140625" style="1" bestFit="1" customWidth="1"/>
    <col min="142" max="143" width="13.140625" style="1" bestFit="1" customWidth="1"/>
    <col min="144" max="145" width="15.140625" style="1" bestFit="1" customWidth="1"/>
    <col min="146" max="147" width="13.140625" style="1" bestFit="1" customWidth="1"/>
    <col min="148" max="149" width="15.140625" style="1" bestFit="1" customWidth="1"/>
    <col min="150" max="151" width="13.140625" style="1" bestFit="1" customWidth="1"/>
    <col min="152" max="153" width="15.140625" style="1" bestFit="1" customWidth="1"/>
    <col min="154" max="155" width="13.140625" style="1" bestFit="1" customWidth="1"/>
    <col min="156" max="157" width="15.140625" style="1" bestFit="1" customWidth="1"/>
    <col min="158" max="159" width="13.140625" style="1" bestFit="1" customWidth="1"/>
    <col min="160" max="161" width="15.140625" style="1" bestFit="1" customWidth="1"/>
    <col min="162" max="163" width="13.140625" style="1" bestFit="1" customWidth="1"/>
    <col min="164" max="165" width="15.140625" style="1" bestFit="1" customWidth="1"/>
    <col min="166" max="167" width="13.140625" style="1" bestFit="1" customWidth="1"/>
    <col min="168" max="169" width="15.140625" style="1" bestFit="1" customWidth="1"/>
    <col min="170" max="171" width="13.140625" style="1" bestFit="1" customWidth="1"/>
    <col min="172" max="173" width="15.140625" style="1" bestFit="1" customWidth="1"/>
    <col min="174" max="175" width="13.140625" style="1" bestFit="1" customWidth="1"/>
    <col min="176" max="177" width="15.140625" style="1" bestFit="1" customWidth="1"/>
    <col min="178" max="179" width="13.140625" style="1" bestFit="1" customWidth="1"/>
    <col min="180" max="181" width="15.140625" style="1" bestFit="1" customWidth="1"/>
    <col min="182" max="183" width="13.140625" style="1" bestFit="1" customWidth="1"/>
    <col min="184" max="185" width="15.140625" style="1" bestFit="1" customWidth="1"/>
    <col min="186" max="187" width="13.140625" style="1" bestFit="1" customWidth="1"/>
    <col min="188" max="189" width="15.140625" style="1" bestFit="1" customWidth="1"/>
    <col min="190" max="191" width="13.140625" style="1" bestFit="1" customWidth="1"/>
    <col min="192" max="193" width="15.140625" style="1" bestFit="1" customWidth="1"/>
    <col min="194" max="195" width="13.140625" style="1" bestFit="1" customWidth="1"/>
    <col min="196" max="197" width="15.140625" style="1" bestFit="1" customWidth="1"/>
    <col min="198" max="199" width="13.140625" style="1" bestFit="1" customWidth="1"/>
    <col min="200" max="201" width="15.140625" style="1" bestFit="1" customWidth="1"/>
    <col min="202" max="203" width="13.140625" style="1" bestFit="1" customWidth="1"/>
    <col min="204" max="205" width="15.140625" style="1" bestFit="1" customWidth="1"/>
    <col min="206" max="207" width="13.140625" style="1" bestFit="1" customWidth="1"/>
    <col min="208" max="209" width="15.140625" style="1" bestFit="1" customWidth="1"/>
    <col min="210" max="211" width="13.140625" style="1" bestFit="1" customWidth="1"/>
    <col min="212" max="213" width="15.140625" style="1" bestFit="1" customWidth="1"/>
    <col min="214" max="215" width="13.140625" style="1" bestFit="1" customWidth="1"/>
    <col min="216" max="217" width="15.140625" style="1" bestFit="1" customWidth="1"/>
    <col min="218" max="219" width="13.140625" style="1" bestFit="1" customWidth="1"/>
    <col min="220" max="221" width="15.140625" style="1" bestFit="1" customWidth="1"/>
    <col min="222" max="223" width="13.140625" style="1" bestFit="1" customWidth="1"/>
    <col min="224" max="225" width="15.140625" style="1" bestFit="1" customWidth="1"/>
    <col min="226" max="227" width="13.140625" style="1" bestFit="1" customWidth="1"/>
    <col min="228" max="229" width="15.140625" style="1" bestFit="1" customWidth="1"/>
    <col min="230" max="231" width="13.140625" style="1" bestFit="1" customWidth="1"/>
    <col min="232" max="233" width="15.140625" style="1" bestFit="1" customWidth="1"/>
    <col min="234" max="235" width="13.140625" style="1" bestFit="1" customWidth="1"/>
    <col min="236" max="237" width="15.140625" style="1" bestFit="1" customWidth="1"/>
    <col min="238" max="239" width="13.140625" style="1" bestFit="1" customWidth="1"/>
    <col min="240" max="241" width="15.140625" style="1" bestFit="1" customWidth="1"/>
    <col min="242" max="243" width="13.140625" style="1" bestFit="1" customWidth="1"/>
    <col min="244" max="245" width="15.140625" style="1" bestFit="1" customWidth="1"/>
    <col min="246" max="247" width="13.140625" style="1" bestFit="1" customWidth="1"/>
    <col min="248" max="249" width="15.140625" style="1" bestFit="1" customWidth="1"/>
    <col min="250" max="251" width="13.140625" style="1" bestFit="1" customWidth="1"/>
    <col min="252" max="253" width="15.140625" style="1" bestFit="1" customWidth="1"/>
    <col min="254" max="255" width="13.140625" style="1" bestFit="1" customWidth="1"/>
    <col min="256" max="16384" width="15.140625" style="1" bestFit="1" customWidth="1"/>
  </cols>
  <sheetData>
    <row r="2" ht="15">
      <c r="I2" s="2"/>
    </row>
    <row r="3" spans="3:15" ht="15">
      <c r="C3" s="2"/>
      <c r="I3" s="2"/>
      <c r="K3" s="2"/>
      <c r="O3" s="1" t="s">
        <v>0</v>
      </c>
    </row>
    <row r="4" spans="2:4" ht="15">
      <c r="B4" s="2"/>
      <c r="C4" s="2"/>
      <c r="D4" s="2"/>
    </row>
    <row r="5" spans="1:17" ht="15.7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2:17" ht="15">
      <c r="B6" s="2"/>
      <c r="C6" s="2"/>
      <c r="D6" s="2"/>
      <c r="L6" s="2"/>
      <c r="M6" s="2"/>
      <c r="N6" s="2"/>
      <c r="P6" s="2"/>
      <c r="Q6" s="1" t="s">
        <v>2</v>
      </c>
    </row>
    <row r="7" spans="3:17" ht="15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>
        <v>44214</v>
      </c>
      <c r="P7" s="2"/>
      <c r="Q7" s="2"/>
    </row>
    <row r="8" spans="3:17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3" customFormat="1" ht="15.75">
      <c r="A9" s="5" t="s">
        <v>3</v>
      </c>
      <c r="B9" s="5" t="s">
        <v>4</v>
      </c>
      <c r="C9" s="51" t="s">
        <v>5</v>
      </c>
      <c r="D9" s="52"/>
      <c r="E9" s="52"/>
      <c r="F9" s="53"/>
      <c r="G9" s="51" t="s">
        <v>6</v>
      </c>
      <c r="H9" s="53"/>
      <c r="I9" s="5" t="s">
        <v>7</v>
      </c>
      <c r="J9" s="5" t="s">
        <v>8</v>
      </c>
      <c r="K9" s="5" t="s">
        <v>9</v>
      </c>
      <c r="L9" s="5" t="s">
        <v>9</v>
      </c>
      <c r="M9" s="5" t="s">
        <v>10</v>
      </c>
      <c r="N9" s="5" t="s">
        <v>11</v>
      </c>
      <c r="O9" s="5" t="s">
        <v>12</v>
      </c>
      <c r="P9" s="5" t="s">
        <v>13</v>
      </c>
      <c r="Q9" s="5" t="s">
        <v>14</v>
      </c>
    </row>
    <row r="10" spans="1:17" s="3" customFormat="1" ht="15.75">
      <c r="A10" s="5"/>
      <c r="B10" s="5"/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20</v>
      </c>
      <c r="I10" s="5"/>
      <c r="J10" s="5"/>
      <c r="K10" s="5" t="s">
        <v>21</v>
      </c>
      <c r="L10" s="5" t="s">
        <v>22</v>
      </c>
      <c r="M10" s="5" t="s">
        <v>23</v>
      </c>
      <c r="N10" s="5" t="s">
        <v>24</v>
      </c>
      <c r="O10" s="5"/>
      <c r="P10" s="5"/>
      <c r="Q10" s="5"/>
    </row>
    <row r="11" spans="1:17" s="3" customFormat="1" ht="15.75">
      <c r="A11" s="5"/>
      <c r="B11" s="5" t="s">
        <v>25</v>
      </c>
      <c r="C11" s="5" t="s">
        <v>26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5">
        <v>11</v>
      </c>
      <c r="N11" s="5"/>
      <c r="O11" s="5">
        <v>12</v>
      </c>
      <c r="P11" s="5">
        <v>13</v>
      </c>
      <c r="Q11" s="5" t="s">
        <v>27</v>
      </c>
    </row>
    <row r="12" spans="1:17" s="3" customFormat="1" ht="31.5">
      <c r="A12" s="6" t="s">
        <v>28</v>
      </c>
      <c r="B12" s="7">
        <f aca="true" t="shared" si="0" ref="B12:B17">C12+G12+H12+I12+J12+K12+L12+M12</f>
        <v>119987.93</v>
      </c>
      <c r="C12" s="7">
        <f>E12+F12</f>
        <v>0</v>
      </c>
      <c r="D12" s="7"/>
      <c r="E12" s="7"/>
      <c r="F12" s="7"/>
      <c r="G12" s="7"/>
      <c r="H12" s="7">
        <v>119987.93</v>
      </c>
      <c r="I12" s="7"/>
      <c r="J12" s="7"/>
      <c r="K12" s="7"/>
      <c r="L12" s="7"/>
      <c r="M12" s="7"/>
      <c r="N12" s="7"/>
      <c r="O12" s="7"/>
      <c r="P12" s="7">
        <v>29452.8</v>
      </c>
      <c r="Q12" s="7">
        <v>29452.8</v>
      </c>
    </row>
    <row r="13" spans="1:18" ht="15.75">
      <c r="A13" s="8" t="s">
        <v>29</v>
      </c>
      <c r="B13" s="7">
        <f t="shared" si="0"/>
        <v>5929458.209999999</v>
      </c>
      <c r="C13" s="9">
        <f>D13+E13+F13</f>
        <v>3500691.8</v>
      </c>
      <c r="D13" s="10">
        <v>1850797.39</v>
      </c>
      <c r="E13" s="10">
        <v>280711.07</v>
      </c>
      <c r="F13" s="10">
        <v>1369183.34</v>
      </c>
      <c r="G13" s="10">
        <v>651227.66</v>
      </c>
      <c r="H13" s="10">
        <f>2143950.6+29472-651227.66+0.02</f>
        <v>1522194.96</v>
      </c>
      <c r="I13" s="10">
        <v>154123.52</v>
      </c>
      <c r="J13" s="10">
        <v>1757.72</v>
      </c>
      <c r="K13" s="10">
        <v>11431.39</v>
      </c>
      <c r="L13" s="10">
        <f>31572.13-11431.39</f>
        <v>20140.74</v>
      </c>
      <c r="M13" s="10">
        <v>67890.42</v>
      </c>
      <c r="N13" s="10"/>
      <c r="O13" s="10">
        <v>14400</v>
      </c>
      <c r="P13" s="10">
        <v>193476</v>
      </c>
      <c r="Q13" s="11">
        <f>O13+P13</f>
        <v>207876</v>
      </c>
      <c r="R13" s="2"/>
    </row>
    <row r="14" spans="1:18" ht="15.75">
      <c r="A14" s="8" t="s">
        <v>30</v>
      </c>
      <c r="B14" s="7">
        <f t="shared" si="0"/>
        <v>5503535.989999998</v>
      </c>
      <c r="C14" s="9">
        <f>D14+E14+F14</f>
        <v>3154401.83</v>
      </c>
      <c r="D14" s="10">
        <f>'[1]FEB'!C261</f>
        <v>1707401.68</v>
      </c>
      <c r="E14" s="10">
        <f>'[1]FEB'!D261</f>
        <v>277806.99</v>
      </c>
      <c r="F14" s="10">
        <f>'[1]FEB'!E261</f>
        <v>1169193.16</v>
      </c>
      <c r="G14" s="10">
        <f>'[1]FEB'!G261</f>
        <v>724829.3</v>
      </c>
      <c r="H14" s="10">
        <f>'[1]FEB'!F261</f>
        <v>1373019.8099999998</v>
      </c>
      <c r="I14" s="10">
        <f>'[1]FEB'!H261</f>
        <v>122293.41999999998</v>
      </c>
      <c r="J14" s="10">
        <f>'[1]FEB'!K261</f>
        <v>1757.72</v>
      </c>
      <c r="K14" s="10">
        <f>'[1]FEB'!J261</f>
        <v>7722.75</v>
      </c>
      <c r="L14" s="10">
        <f>'[1]FEB'!I261</f>
        <v>28990.6</v>
      </c>
      <c r="M14" s="10">
        <f>'[1]FEB'!L261</f>
        <v>90520.56</v>
      </c>
      <c r="N14" s="10"/>
      <c r="O14" s="10">
        <f>'[1]FEB'!N261</f>
        <v>14880</v>
      </c>
      <c r="P14" s="10">
        <f>'[1]FEB'!O261</f>
        <v>175728</v>
      </c>
      <c r="Q14" s="11">
        <f>O14+P14</f>
        <v>190608</v>
      </c>
      <c r="R14" s="2"/>
    </row>
    <row r="15" spans="1:19" ht="15.75">
      <c r="A15" s="8" t="s">
        <v>31</v>
      </c>
      <c r="B15" s="7">
        <f t="shared" si="0"/>
        <v>6211525.749999999</v>
      </c>
      <c r="C15" s="12">
        <f>D15+E15+F15</f>
        <v>3493118.09</v>
      </c>
      <c r="D15" s="12">
        <f>'[1]MART'!C263</f>
        <v>1908303.4000000001</v>
      </c>
      <c r="E15" s="12">
        <f>'[1]MART'!D263</f>
        <v>299298.3999999999</v>
      </c>
      <c r="F15" s="12">
        <f>'[1]MART'!E263</f>
        <v>1285516.29</v>
      </c>
      <c r="G15" s="12">
        <f>'[1]MART'!G263</f>
        <v>724829.3</v>
      </c>
      <c r="H15" s="12">
        <f>'[1]MART'!F263</f>
        <v>1744674.33</v>
      </c>
      <c r="I15" s="12">
        <f>'[1]MART'!H263</f>
        <v>79453.68000000001</v>
      </c>
      <c r="J15" s="12">
        <f>'[1]MART'!K263</f>
        <v>1757.72</v>
      </c>
      <c r="K15" s="12">
        <f>'[1]MART'!J263</f>
        <v>2574.25</v>
      </c>
      <c r="L15" s="12">
        <f>'[1]MART'!I263</f>
        <v>29337.54</v>
      </c>
      <c r="M15" s="12">
        <f>'[1]MART'!L263</f>
        <v>135780.84</v>
      </c>
      <c r="N15" s="12"/>
      <c r="O15" s="12">
        <f>'[1]MART'!N263</f>
        <v>20280</v>
      </c>
      <c r="P15" s="12">
        <f>'[1]MART'!O263</f>
        <v>188090.4</v>
      </c>
      <c r="Q15" s="11">
        <f>O15+P15</f>
        <v>208370.4</v>
      </c>
      <c r="R15" s="2"/>
      <c r="S15" s="2"/>
    </row>
    <row r="16" spans="1:19" s="16" customFormat="1" ht="15.75">
      <c r="A16" s="13" t="s">
        <v>32</v>
      </c>
      <c r="B16" s="14">
        <f t="shared" si="0"/>
        <v>17764507.88</v>
      </c>
      <c r="C16" s="14">
        <f>C12+C13+C14+C15</f>
        <v>10148211.719999999</v>
      </c>
      <c r="D16" s="14">
        <f aca="true" t="shared" si="1" ref="D16:Q16">D12+D13+D14+D15</f>
        <v>5466502.47</v>
      </c>
      <c r="E16" s="14">
        <f t="shared" si="1"/>
        <v>857816.46</v>
      </c>
      <c r="F16" s="14">
        <f t="shared" si="1"/>
        <v>3823892.79</v>
      </c>
      <c r="G16" s="14">
        <f t="shared" si="1"/>
        <v>2100886.26</v>
      </c>
      <c r="H16" s="14">
        <f t="shared" si="1"/>
        <v>4759877.029999999</v>
      </c>
      <c r="I16" s="14">
        <f t="shared" si="1"/>
        <v>355870.61999999994</v>
      </c>
      <c r="J16" s="14">
        <f t="shared" si="1"/>
        <v>5273.16</v>
      </c>
      <c r="K16" s="14">
        <f t="shared" si="1"/>
        <v>21728.39</v>
      </c>
      <c r="L16" s="14">
        <f t="shared" si="1"/>
        <v>78468.88</v>
      </c>
      <c r="M16" s="14">
        <f t="shared" si="1"/>
        <v>294191.81999999995</v>
      </c>
      <c r="N16" s="14"/>
      <c r="O16" s="14">
        <f t="shared" si="1"/>
        <v>49560</v>
      </c>
      <c r="P16" s="14">
        <f t="shared" si="1"/>
        <v>586747.2</v>
      </c>
      <c r="Q16" s="14">
        <f t="shared" si="1"/>
        <v>636307.2</v>
      </c>
      <c r="R16" s="2"/>
      <c r="S16" s="15"/>
    </row>
    <row r="17" spans="1:19" s="21" customFormat="1" ht="15.75">
      <c r="A17" s="17" t="s">
        <v>33</v>
      </c>
      <c r="B17" s="18">
        <f t="shared" si="0"/>
        <v>17258000</v>
      </c>
      <c r="C17" s="19">
        <v>10067000</v>
      </c>
      <c r="D17" s="19"/>
      <c r="E17" s="19"/>
      <c r="F17" s="19"/>
      <c r="G17" s="19">
        <v>1980000</v>
      </c>
      <c r="H17" s="19">
        <v>4418000</v>
      </c>
      <c r="I17" s="19">
        <v>324000</v>
      </c>
      <c r="J17" s="19">
        <v>7000</v>
      </c>
      <c r="K17" s="19">
        <v>38000</v>
      </c>
      <c r="L17" s="19">
        <v>75000</v>
      </c>
      <c r="M17" s="19">
        <v>349000</v>
      </c>
      <c r="N17" s="19"/>
      <c r="O17" s="19">
        <v>51000</v>
      </c>
      <c r="P17" s="19">
        <v>549000</v>
      </c>
      <c r="Q17" s="19">
        <f>O17+P17</f>
        <v>600000</v>
      </c>
      <c r="R17" s="2"/>
      <c r="S17" s="20"/>
    </row>
    <row r="18" spans="1:19" ht="15.75">
      <c r="A18" s="8" t="s">
        <v>34</v>
      </c>
      <c r="B18" s="7">
        <f>C18+G18+H18+I18+J18+K18+L18+M18+N18</f>
        <v>7242322.919999999</v>
      </c>
      <c r="C18" s="9">
        <f>D18+E18+F18</f>
        <v>3336742.33</v>
      </c>
      <c r="D18" s="22">
        <f>'[1]APR'!C263</f>
        <v>1711552.4300000004</v>
      </c>
      <c r="E18" s="22">
        <f>'[1]APR'!D263</f>
        <v>271971.15</v>
      </c>
      <c r="F18" s="22">
        <f>'[1]APR'!E263</f>
        <v>1353218.7499999995</v>
      </c>
      <c r="G18" s="10">
        <f>'[1]APR'!G263</f>
        <v>751961.68</v>
      </c>
      <c r="H18" s="2">
        <f>'[1]APR'!F263</f>
        <v>2888010.9399999995</v>
      </c>
      <c r="I18" s="10">
        <f>'[1]APR'!H263</f>
        <v>156611.1</v>
      </c>
      <c r="J18" s="10">
        <f>'[1]APR'!K263</f>
        <v>1318.29</v>
      </c>
      <c r="K18" s="10">
        <f>'[1]APR'!J263</f>
        <v>5148.5</v>
      </c>
      <c r="L18" s="10">
        <f>'[1]APR'!I263</f>
        <v>69561.37</v>
      </c>
      <c r="M18" s="10">
        <f>'[1]APR'!L263</f>
        <v>22630.14</v>
      </c>
      <c r="N18" s="10">
        <f>'[1]APR'!M263</f>
        <v>10338.57</v>
      </c>
      <c r="O18" s="10">
        <f>'[1]APR'!N263</f>
        <v>14760</v>
      </c>
      <c r="P18" s="10">
        <f>'[1]APR'!O263</f>
        <v>180528</v>
      </c>
      <c r="Q18" s="23">
        <f aca="true" t="shared" si="2" ref="Q18:Q32">O18+P18</f>
        <v>195288</v>
      </c>
      <c r="R18" s="2"/>
      <c r="S18" s="2"/>
    </row>
    <row r="19" spans="1:19" s="28" customFormat="1" ht="15.75">
      <c r="A19" s="24" t="s">
        <v>35</v>
      </c>
      <c r="B19" s="7">
        <f aca="true" t="shared" si="3" ref="B19:B33">C19+G19+H19+I19+J19+K19+L19+M19+N19</f>
        <v>6450612.289999999</v>
      </c>
      <c r="C19" s="9">
        <f>D19+E19+F19</f>
        <v>3433840.4499999993</v>
      </c>
      <c r="D19" s="25">
        <f>'[1]MAI'!C263</f>
        <v>1836011.8499999996</v>
      </c>
      <c r="E19" s="25">
        <f>'[1]MAI'!D263</f>
        <v>275767.58999999997</v>
      </c>
      <c r="F19" s="25">
        <f>'[1]MAI'!E263</f>
        <v>1322061.01</v>
      </c>
      <c r="G19" s="10">
        <f>'[1]MAI'!G263</f>
        <v>761528.2899999999</v>
      </c>
      <c r="H19" s="10">
        <f>'[1]MAI'!F263</f>
        <v>2039074.5999999999</v>
      </c>
      <c r="I19" s="10">
        <f>'[1]MAI'!H263</f>
        <v>98246.84999999999</v>
      </c>
      <c r="J19" s="26">
        <f>'[1]MAI'!K263</f>
        <v>2197.15</v>
      </c>
      <c r="K19" s="10">
        <f>'[1]MAI'!J263</f>
        <v>2574.25</v>
      </c>
      <c r="L19" s="26">
        <f>'[1]MAI'!I263</f>
        <v>0</v>
      </c>
      <c r="M19" s="26">
        <f>'[1]MAI'!L263</f>
        <v>113150.7</v>
      </c>
      <c r="N19" s="26">
        <f>'[1]MAI'!M263</f>
        <v>0</v>
      </c>
      <c r="O19" s="26">
        <f>'[1]MAI'!N263</f>
        <v>14640</v>
      </c>
      <c r="P19" s="10">
        <f>'[1]MAI'!O263</f>
        <v>190360</v>
      </c>
      <c r="Q19" s="23">
        <f t="shared" si="2"/>
        <v>205000</v>
      </c>
      <c r="R19" s="2"/>
      <c r="S19" s="27"/>
    </row>
    <row r="20" spans="1:20" ht="15.75">
      <c r="A20" s="8" t="s">
        <v>36</v>
      </c>
      <c r="B20" s="7">
        <f t="shared" si="3"/>
        <v>6301570.339999999</v>
      </c>
      <c r="C20" s="9">
        <f>D20+E20+F20</f>
        <v>3541842.9899999998</v>
      </c>
      <c r="D20" s="22">
        <f>'[1]IUNIE'!C266</f>
        <v>1901007.1599999997</v>
      </c>
      <c r="E20" s="22">
        <f>'[1]IUNIE'!D266</f>
        <v>282441.43999999994</v>
      </c>
      <c r="F20" s="22">
        <f>'[1]IUNIE'!E266</f>
        <v>1358394.3900000001</v>
      </c>
      <c r="G20" s="10">
        <f>'[1]IUNIE'!G266</f>
        <v>617940.38</v>
      </c>
      <c r="H20" s="10">
        <f>'[1]IUNIE'!F266</f>
        <v>1947973.2099999997</v>
      </c>
      <c r="I20" s="10">
        <f>'[1]IUNIE'!H266</f>
        <v>90668.74999999999</v>
      </c>
      <c r="J20" s="26">
        <f>'[1]IUNIE'!K266</f>
        <v>1318.29</v>
      </c>
      <c r="K20" s="10">
        <f>'[1]IUNIE'!J266</f>
        <v>11306.16</v>
      </c>
      <c r="L20" s="10">
        <f>'[1]IUNIE'!I266</f>
        <v>0</v>
      </c>
      <c r="M20" s="10">
        <f>'[1]IUNIE'!L266</f>
        <v>90520.56</v>
      </c>
      <c r="N20" s="10">
        <f>'[1]IUNIE'!M266</f>
        <v>0</v>
      </c>
      <c r="O20" s="10">
        <f>'[1]IUNIE'!N266</f>
        <v>17040</v>
      </c>
      <c r="P20" s="10">
        <f>'[1]IUNIE'!O266</f>
        <v>191568</v>
      </c>
      <c r="Q20" s="23">
        <f t="shared" si="2"/>
        <v>208608</v>
      </c>
      <c r="R20" s="2"/>
      <c r="S20" s="2"/>
      <c r="T20" s="2"/>
    </row>
    <row r="21" spans="1:19" s="16" customFormat="1" ht="15.75">
      <c r="A21" s="13" t="s">
        <v>37</v>
      </c>
      <c r="B21" s="29">
        <f t="shared" si="3"/>
        <v>19994505.549999997</v>
      </c>
      <c r="C21" s="29">
        <f aca="true" t="shared" si="4" ref="C21:Q21">SUM(C18:C20)</f>
        <v>10312425.77</v>
      </c>
      <c r="D21" s="29">
        <f t="shared" si="4"/>
        <v>5448571.4399999995</v>
      </c>
      <c r="E21" s="29">
        <f t="shared" si="4"/>
        <v>830180.1799999999</v>
      </c>
      <c r="F21" s="29">
        <f t="shared" si="4"/>
        <v>4033674.15</v>
      </c>
      <c r="G21" s="29">
        <f t="shared" si="4"/>
        <v>2131430.35</v>
      </c>
      <c r="H21" s="29">
        <f t="shared" si="4"/>
        <v>6875058.749999999</v>
      </c>
      <c r="I21" s="29">
        <f t="shared" si="4"/>
        <v>345526.7</v>
      </c>
      <c r="J21" s="29">
        <f t="shared" si="4"/>
        <v>4833.73</v>
      </c>
      <c r="K21" s="29">
        <f t="shared" si="4"/>
        <v>19028.91</v>
      </c>
      <c r="L21" s="29">
        <f t="shared" si="4"/>
        <v>69561.37</v>
      </c>
      <c r="M21" s="29">
        <f t="shared" si="4"/>
        <v>226301.4</v>
      </c>
      <c r="N21" s="29">
        <f t="shared" si="4"/>
        <v>10338.57</v>
      </c>
      <c r="O21" s="29">
        <f t="shared" si="4"/>
        <v>46440</v>
      </c>
      <c r="P21" s="29">
        <f t="shared" si="4"/>
        <v>562456</v>
      </c>
      <c r="Q21" s="29">
        <f t="shared" si="4"/>
        <v>608896</v>
      </c>
      <c r="R21" s="2"/>
      <c r="S21" s="15"/>
    </row>
    <row r="22" spans="1:18" s="21" customFormat="1" ht="15.75">
      <c r="A22" s="17" t="s">
        <v>38</v>
      </c>
      <c r="B22" s="30">
        <f t="shared" si="3"/>
        <v>37759013.42999999</v>
      </c>
      <c r="C22" s="31">
        <f>C16+C21</f>
        <v>20460637.49</v>
      </c>
      <c r="D22" s="31">
        <f aca="true" t="shared" si="5" ref="D22:Q22">D16+D21</f>
        <v>10915073.91</v>
      </c>
      <c r="E22" s="31">
        <f t="shared" si="5"/>
        <v>1687996.64</v>
      </c>
      <c r="F22" s="31">
        <f t="shared" si="5"/>
        <v>7857566.9399999995</v>
      </c>
      <c r="G22" s="31">
        <f t="shared" si="5"/>
        <v>4232316.609999999</v>
      </c>
      <c r="H22" s="31">
        <f t="shared" si="5"/>
        <v>11634935.779999997</v>
      </c>
      <c r="I22" s="31">
        <f t="shared" si="5"/>
        <v>701397.32</v>
      </c>
      <c r="J22" s="31">
        <f t="shared" si="5"/>
        <v>10106.89</v>
      </c>
      <c r="K22" s="31">
        <f t="shared" si="5"/>
        <v>40757.3</v>
      </c>
      <c r="L22" s="31">
        <f t="shared" si="5"/>
        <v>148030.25</v>
      </c>
      <c r="M22" s="31">
        <f t="shared" si="5"/>
        <v>520493.22</v>
      </c>
      <c r="N22" s="31">
        <f t="shared" si="5"/>
        <v>10338.57</v>
      </c>
      <c r="O22" s="31">
        <f t="shared" si="5"/>
        <v>96000</v>
      </c>
      <c r="P22" s="31">
        <f t="shared" si="5"/>
        <v>1149203.2</v>
      </c>
      <c r="Q22" s="31">
        <f t="shared" si="5"/>
        <v>1245203.2</v>
      </c>
      <c r="R22" s="2"/>
    </row>
    <row r="23" spans="1:18" s="21" customFormat="1" ht="15.75">
      <c r="A23" s="17" t="s">
        <v>39</v>
      </c>
      <c r="B23" s="30">
        <f t="shared" si="3"/>
        <v>38993000</v>
      </c>
      <c r="C23" s="31">
        <v>20317000</v>
      </c>
      <c r="D23" s="31"/>
      <c r="E23" s="31"/>
      <c r="F23" s="31"/>
      <c r="G23" s="31">
        <v>4480000</v>
      </c>
      <c r="H23" s="31">
        <v>12578000</v>
      </c>
      <c r="I23" s="31">
        <v>768000</v>
      </c>
      <c r="J23" s="31">
        <v>11000</v>
      </c>
      <c r="K23" s="31">
        <v>49000</v>
      </c>
      <c r="L23" s="31">
        <v>250000</v>
      </c>
      <c r="M23" s="31">
        <v>508000</v>
      </c>
      <c r="N23" s="31">
        <v>32000</v>
      </c>
      <c r="O23" s="31"/>
      <c r="P23" s="31"/>
      <c r="Q23" s="31">
        <v>1239500</v>
      </c>
      <c r="R23" s="2"/>
    </row>
    <row r="24" spans="1:19" ht="15.75">
      <c r="A24" s="8" t="s">
        <v>40</v>
      </c>
      <c r="B24" s="7">
        <f t="shared" si="3"/>
        <v>6116648.489999998</v>
      </c>
      <c r="C24" s="9">
        <f>D24+E24+F24</f>
        <v>3535902.3799999994</v>
      </c>
      <c r="D24" s="22">
        <f>'[1]IULIE'!C266</f>
        <v>1907440.6499999994</v>
      </c>
      <c r="E24" s="22">
        <f>'[1]IULIE'!D266</f>
        <v>291792.74999999994</v>
      </c>
      <c r="F24" s="22">
        <f>'[1]IULIE'!E266</f>
        <v>1336668.98</v>
      </c>
      <c r="G24" s="10">
        <f>'[1]IULIE'!G266</f>
        <v>736544.8599999999</v>
      </c>
      <c r="H24" s="10">
        <f>'[1]IULIE'!F266</f>
        <v>1580094.8099999998</v>
      </c>
      <c r="I24" s="10">
        <f>'[1]IULIE'!H266</f>
        <v>139942.34</v>
      </c>
      <c r="J24" s="10">
        <f>'[1]IULIE'!K266</f>
        <v>2202.3900000000003</v>
      </c>
      <c r="K24" s="10">
        <f>'[1]IULIE'!J266</f>
        <v>9180.720000000001</v>
      </c>
      <c r="L24" s="10">
        <f>'[1]IULIE'!I266</f>
        <v>23045.95</v>
      </c>
      <c r="M24" s="10">
        <f>'[1]IULIE'!L266</f>
        <v>89735.04</v>
      </c>
      <c r="N24" s="10">
        <v>0</v>
      </c>
      <c r="O24" s="10">
        <f>'[1]IULIE'!N266</f>
        <v>16920</v>
      </c>
      <c r="P24" s="10">
        <f>'[1]IULIE'!O266</f>
        <v>185720</v>
      </c>
      <c r="Q24" s="23">
        <f t="shared" si="2"/>
        <v>202640</v>
      </c>
      <c r="R24" s="2"/>
      <c r="S24" s="2"/>
    </row>
    <row r="25" spans="1:19" s="33" customFormat="1" ht="15.75">
      <c r="A25" s="32" t="s">
        <v>41</v>
      </c>
      <c r="B25" s="7">
        <f t="shared" si="3"/>
        <v>5998586.82</v>
      </c>
      <c r="C25" s="9">
        <f>D25+E25+F25</f>
        <v>3343176.5600000005</v>
      </c>
      <c r="D25" s="22">
        <f>'[1]AUG'!C267</f>
        <v>1862761.4100000008</v>
      </c>
      <c r="E25" s="22">
        <f>'[1]AUG'!D267</f>
        <v>264008.75999999995</v>
      </c>
      <c r="F25" s="22">
        <f>'[1]AUG'!E267</f>
        <v>1216406.39</v>
      </c>
      <c r="G25" s="10">
        <f>'[1]AUG'!G267</f>
        <v>815186.87</v>
      </c>
      <c r="H25" s="10">
        <f>'[1]AUG'!F267</f>
        <v>1648219.1799999997</v>
      </c>
      <c r="I25" s="10">
        <f>'[1]AUG'!H267</f>
        <v>97001.09000000001</v>
      </c>
      <c r="J25" s="26">
        <f>'[1]AUG'!K267</f>
        <v>2202.46</v>
      </c>
      <c r="K25" s="10">
        <f>'[1]AUG'!J267</f>
        <v>2690.5600000000004</v>
      </c>
      <c r="L25" s="26">
        <f>'[1]AUG'!I267</f>
        <v>22808.82</v>
      </c>
      <c r="M25" s="26">
        <f>'[1]AUG'!L267</f>
        <v>67301.28</v>
      </c>
      <c r="N25" s="26">
        <v>0</v>
      </c>
      <c r="O25" s="26">
        <f>'[1]AUG'!N267</f>
        <v>10800</v>
      </c>
      <c r="P25" s="26">
        <f>'[1]AUG'!O267</f>
        <v>172168</v>
      </c>
      <c r="Q25" s="23">
        <f t="shared" si="2"/>
        <v>182968</v>
      </c>
      <c r="R25" s="2"/>
      <c r="S25" s="2"/>
    </row>
    <row r="26" spans="1:19" ht="15.75">
      <c r="A26" s="8" t="s">
        <v>42</v>
      </c>
      <c r="B26" s="7">
        <f t="shared" si="3"/>
        <v>6565399.43</v>
      </c>
      <c r="C26" s="9">
        <f>D26+E26+F26</f>
        <v>3806560.789999999</v>
      </c>
      <c r="D26" s="22">
        <f>'[1]SEPT'!C267</f>
        <v>2089533.6399999992</v>
      </c>
      <c r="E26" s="22">
        <f>'[1]SEPT'!D267</f>
        <v>312275.38999999996</v>
      </c>
      <c r="F26" s="22">
        <f>'[1]SEPT'!E267</f>
        <v>1404751.7599999995</v>
      </c>
      <c r="G26" s="10">
        <f>'[1]SEPT'!G267</f>
        <v>792639.2899999999</v>
      </c>
      <c r="H26" s="10">
        <f>'[1]SEPT'!F267</f>
        <v>1812424.8600000006</v>
      </c>
      <c r="I26" s="10">
        <f>'[1]SEPT'!H267</f>
        <v>101159.16</v>
      </c>
      <c r="J26" s="26">
        <f>'[1]SEPT'!K267</f>
        <v>1761.24</v>
      </c>
      <c r="K26" s="10">
        <f>'[1]SEPT'!J267</f>
        <v>5748.17</v>
      </c>
      <c r="L26" s="10">
        <f>'[1]SEPT'!I267</f>
        <v>22672.16</v>
      </c>
      <c r="M26" s="10">
        <f>'[1]SEPT'!L267</f>
        <v>22433.76</v>
      </c>
      <c r="N26" s="10">
        <v>0</v>
      </c>
      <c r="O26" s="10">
        <f>'[1]SEPT'!N267</f>
        <v>16200</v>
      </c>
      <c r="P26" s="10">
        <f>'[1]SEPT'!O267</f>
        <v>197836</v>
      </c>
      <c r="Q26" s="23">
        <f t="shared" si="2"/>
        <v>214036</v>
      </c>
      <c r="R26" s="2"/>
      <c r="S26" s="2"/>
    </row>
    <row r="27" spans="1:19" s="36" customFormat="1" ht="15.75">
      <c r="A27" s="13" t="s">
        <v>43</v>
      </c>
      <c r="B27" s="29">
        <f t="shared" si="3"/>
        <v>18680634.739999995</v>
      </c>
      <c r="C27" s="34">
        <f aca="true" t="shared" si="6" ref="C27:Q27">SUM(C24:C26)</f>
        <v>10685639.729999999</v>
      </c>
      <c r="D27" s="34">
        <f t="shared" si="6"/>
        <v>5859735.699999999</v>
      </c>
      <c r="E27" s="34">
        <f t="shared" si="6"/>
        <v>868076.8999999999</v>
      </c>
      <c r="F27" s="34">
        <f t="shared" si="6"/>
        <v>3957827.13</v>
      </c>
      <c r="G27" s="34">
        <f t="shared" si="6"/>
        <v>2344371.02</v>
      </c>
      <c r="H27" s="34">
        <f t="shared" si="6"/>
        <v>5040738.85</v>
      </c>
      <c r="I27" s="34">
        <f t="shared" si="6"/>
        <v>338102.58999999997</v>
      </c>
      <c r="J27" s="34">
        <f t="shared" si="6"/>
        <v>6166.09</v>
      </c>
      <c r="K27" s="34">
        <f t="shared" si="6"/>
        <v>17619.450000000004</v>
      </c>
      <c r="L27" s="34">
        <f t="shared" si="6"/>
        <v>68526.93000000001</v>
      </c>
      <c r="M27" s="34">
        <f t="shared" si="6"/>
        <v>179470.08000000002</v>
      </c>
      <c r="N27" s="34">
        <f>SUM(N24:N26)</f>
        <v>0</v>
      </c>
      <c r="O27" s="34">
        <f>SUM(O24:O26)</f>
        <v>43920</v>
      </c>
      <c r="P27" s="34">
        <f>SUM(P24:P26)</f>
        <v>555724</v>
      </c>
      <c r="Q27" s="34">
        <f t="shared" si="6"/>
        <v>599644</v>
      </c>
      <c r="R27" s="2"/>
      <c r="S27" s="35"/>
    </row>
    <row r="28" spans="1:19" s="38" customFormat="1" ht="15.75">
      <c r="A28" s="17" t="s">
        <v>44</v>
      </c>
      <c r="B28" s="30"/>
      <c r="C28" s="31">
        <f>C29-C23</f>
        <v>13784070</v>
      </c>
      <c r="D28" s="31">
        <f>D35-D23</f>
        <v>0</v>
      </c>
      <c r="E28" s="31">
        <f>E35-E23</f>
        <v>0</v>
      </c>
      <c r="F28" s="31">
        <f>F35-F23</f>
        <v>0</v>
      </c>
      <c r="G28" s="31">
        <f>G29-G23</f>
        <v>1131930</v>
      </c>
      <c r="H28" s="31">
        <f>H29-H23</f>
        <v>6668630</v>
      </c>
      <c r="I28" s="31">
        <v>384000</v>
      </c>
      <c r="J28" s="31">
        <v>7870</v>
      </c>
      <c r="K28" s="31">
        <v>30000</v>
      </c>
      <c r="L28" s="31">
        <v>64000</v>
      </c>
      <c r="M28" s="31">
        <v>468575</v>
      </c>
      <c r="N28" s="31">
        <v>32000</v>
      </c>
      <c r="O28" s="31"/>
      <c r="P28" s="31"/>
      <c r="Q28" s="31">
        <f>Q35-Q23</f>
        <v>1208890</v>
      </c>
      <c r="R28" s="37"/>
      <c r="S28" s="37"/>
    </row>
    <row r="29" spans="1:19" s="38" customFormat="1" ht="15.75">
      <c r="A29" s="17" t="s">
        <v>45</v>
      </c>
      <c r="B29" s="30"/>
      <c r="C29" s="31">
        <v>34101070</v>
      </c>
      <c r="D29" s="31">
        <f aca="true" t="shared" si="7" ref="D29:Q29">D23+D28</f>
        <v>0</v>
      </c>
      <c r="E29" s="31">
        <f t="shared" si="7"/>
        <v>0</v>
      </c>
      <c r="F29" s="31">
        <f t="shared" si="7"/>
        <v>0</v>
      </c>
      <c r="G29" s="31">
        <v>5611930</v>
      </c>
      <c r="H29" s="31">
        <v>19246630</v>
      </c>
      <c r="I29" s="31">
        <f t="shared" si="7"/>
        <v>1152000</v>
      </c>
      <c r="J29" s="31">
        <v>18030</v>
      </c>
      <c r="K29" s="31">
        <f t="shared" si="7"/>
        <v>79000</v>
      </c>
      <c r="L29" s="31">
        <f t="shared" si="7"/>
        <v>314000</v>
      </c>
      <c r="M29" s="31">
        <f t="shared" si="7"/>
        <v>976575</v>
      </c>
      <c r="N29" s="31">
        <f t="shared" si="7"/>
        <v>64000</v>
      </c>
      <c r="O29" s="31">
        <f t="shared" si="7"/>
        <v>0</v>
      </c>
      <c r="P29" s="31">
        <f t="shared" si="7"/>
        <v>0</v>
      </c>
      <c r="Q29" s="31">
        <f t="shared" si="7"/>
        <v>2448390</v>
      </c>
      <c r="R29" s="37"/>
      <c r="S29" s="37"/>
    </row>
    <row r="30" spans="1:19" ht="15.75">
      <c r="A30" s="8" t="s">
        <v>46</v>
      </c>
      <c r="B30" s="7">
        <f t="shared" si="3"/>
        <v>6942054.89</v>
      </c>
      <c r="C30" s="9">
        <f>D30+E30+F30</f>
        <v>3774699.54</v>
      </c>
      <c r="D30" s="22">
        <v>2028434.73</v>
      </c>
      <c r="E30" s="22">
        <v>394477.22</v>
      </c>
      <c r="F30" s="22">
        <v>1351787.59</v>
      </c>
      <c r="G30" s="10">
        <v>798869.49</v>
      </c>
      <c r="H30" s="10">
        <f>2867842.7-798869.49</f>
        <v>2068973.2100000002</v>
      </c>
      <c r="I30" s="10">
        <v>124307.44</v>
      </c>
      <c r="J30" s="10">
        <v>2202.52</v>
      </c>
      <c r="K30" s="10">
        <v>13014.52</v>
      </c>
      <c r="L30" s="10">
        <f>38400.13-13014.52</f>
        <v>25385.609999999997</v>
      </c>
      <c r="M30" s="10">
        <v>134602.56</v>
      </c>
      <c r="N30" s="10">
        <v>0</v>
      </c>
      <c r="O30" s="10">
        <v>16200</v>
      </c>
      <c r="P30" s="10">
        <v>194160</v>
      </c>
      <c r="Q30" s="23">
        <f t="shared" si="2"/>
        <v>210360</v>
      </c>
      <c r="R30" s="2"/>
      <c r="S30" s="2"/>
    </row>
    <row r="31" spans="1:19" ht="15.75">
      <c r="A31" s="8" t="s">
        <v>47</v>
      </c>
      <c r="B31" s="7">
        <f t="shared" si="3"/>
        <v>6499564.97</v>
      </c>
      <c r="C31" s="9">
        <f>D31+E31+F31</f>
        <v>3470934.22</v>
      </c>
      <c r="D31" s="22">
        <f>'[1]NOV'!C268</f>
        <v>2024703.4300000002</v>
      </c>
      <c r="E31" s="22">
        <f>'[1]NOV'!D268</f>
        <v>285653.55</v>
      </c>
      <c r="F31" s="22">
        <f>'[1]NOV'!E268</f>
        <v>1160577.2400000002</v>
      </c>
      <c r="G31" s="10">
        <f>'[1]NOV'!G268</f>
        <v>915191.2</v>
      </c>
      <c r="H31" s="10">
        <f>'[1]NOV'!F268</f>
        <v>1919445.1799999995</v>
      </c>
      <c r="I31" s="10">
        <f>'[1]NOV'!H268</f>
        <v>76711.12</v>
      </c>
      <c r="J31" s="26">
        <f>'[1]NOV'!K268</f>
        <v>2202.54</v>
      </c>
      <c r="K31" s="10">
        <f>'[1]NOV'!J268</f>
        <v>3030.1000000000004</v>
      </c>
      <c r="L31" s="10">
        <f>'[1]NOV'!I268</f>
        <v>22315.57</v>
      </c>
      <c r="M31" s="10">
        <f>'[1]NOV'!L268</f>
        <v>89735.04</v>
      </c>
      <c r="N31" s="10">
        <v>0</v>
      </c>
      <c r="O31" s="10">
        <f>'[1]NOV'!N268</f>
        <v>9840</v>
      </c>
      <c r="P31" s="10">
        <f>'[1]NOV'!O268</f>
        <v>163449.41999999998</v>
      </c>
      <c r="Q31" s="23">
        <f t="shared" si="2"/>
        <v>173289.41999999998</v>
      </c>
      <c r="R31" s="2"/>
      <c r="S31" s="2"/>
    </row>
    <row r="32" spans="1:19" ht="15.75">
      <c r="A32" s="8" t="s">
        <v>48</v>
      </c>
      <c r="B32" s="7">
        <f t="shared" si="3"/>
        <v>7429518.49</v>
      </c>
      <c r="C32" s="9">
        <f>D32+E32+F32</f>
        <v>4174319.0599999996</v>
      </c>
      <c r="D32" s="22">
        <v>2316247.56</v>
      </c>
      <c r="E32" s="22">
        <v>372252.36</v>
      </c>
      <c r="F32" s="22">
        <v>1485819.14</v>
      </c>
      <c r="G32" s="39">
        <v>835282.2</v>
      </c>
      <c r="H32" s="10">
        <v>2277364.51</v>
      </c>
      <c r="I32" s="10">
        <v>76889.33</v>
      </c>
      <c r="J32" s="26">
        <v>2643.04</v>
      </c>
      <c r="K32" s="10">
        <v>7752.9</v>
      </c>
      <c r="L32" s="10">
        <v>32833.69</v>
      </c>
      <c r="M32" s="10">
        <v>22433.76</v>
      </c>
      <c r="N32" s="10">
        <v>0</v>
      </c>
      <c r="O32" s="10">
        <v>20040</v>
      </c>
      <c r="P32" s="10">
        <v>208032</v>
      </c>
      <c r="Q32" s="23">
        <f t="shared" si="2"/>
        <v>228072</v>
      </c>
      <c r="R32" s="2"/>
      <c r="S32" s="2"/>
    </row>
    <row r="33" spans="1:18" s="21" customFormat="1" ht="15.75">
      <c r="A33" s="13" t="s">
        <v>49</v>
      </c>
      <c r="B33" s="29">
        <f t="shared" si="3"/>
        <v>20871138.35</v>
      </c>
      <c r="C33" s="34">
        <f>SUM(C30:C32)</f>
        <v>11419952.82</v>
      </c>
      <c r="D33" s="34">
        <f aca="true" t="shared" si="8" ref="D33:Q33">SUM(D30:D32)</f>
        <v>6369385.720000001</v>
      </c>
      <c r="E33" s="34">
        <f t="shared" si="8"/>
        <v>1052383.13</v>
      </c>
      <c r="F33" s="34">
        <f t="shared" si="8"/>
        <v>3998183.9699999997</v>
      </c>
      <c r="G33" s="34">
        <f t="shared" si="8"/>
        <v>2549342.8899999997</v>
      </c>
      <c r="H33" s="34">
        <f t="shared" si="8"/>
        <v>6265782.899999999</v>
      </c>
      <c r="I33" s="34">
        <f t="shared" si="8"/>
        <v>277907.89</v>
      </c>
      <c r="J33" s="34">
        <f t="shared" si="8"/>
        <v>7048.099999999999</v>
      </c>
      <c r="K33" s="34">
        <f t="shared" si="8"/>
        <v>23797.52</v>
      </c>
      <c r="L33" s="34">
        <f t="shared" si="8"/>
        <v>80534.87</v>
      </c>
      <c r="M33" s="34">
        <f t="shared" si="8"/>
        <v>246771.36</v>
      </c>
      <c r="N33" s="34"/>
      <c r="O33" s="34">
        <f t="shared" si="8"/>
        <v>46080</v>
      </c>
      <c r="P33" s="34">
        <f t="shared" si="8"/>
        <v>565641.4199999999</v>
      </c>
      <c r="Q33" s="34">
        <f t="shared" si="8"/>
        <v>611721.4199999999</v>
      </c>
      <c r="R33" s="2"/>
    </row>
    <row r="34" spans="1:18" s="43" customFormat="1" ht="15.75">
      <c r="A34" s="40" t="s">
        <v>50</v>
      </c>
      <c r="B34" s="41">
        <f>C34+G34+H34+I34+J34+K34+L34+M34</f>
        <v>77300447.94999999</v>
      </c>
      <c r="C34" s="42">
        <f aca="true" t="shared" si="9" ref="C34:Q34">C16+C21+C27+C33</f>
        <v>42566230.04</v>
      </c>
      <c r="D34" s="42">
        <f t="shared" si="9"/>
        <v>23144195.33</v>
      </c>
      <c r="E34" s="42">
        <f t="shared" si="9"/>
        <v>3608456.67</v>
      </c>
      <c r="F34" s="42">
        <f t="shared" si="9"/>
        <v>15813578.04</v>
      </c>
      <c r="G34" s="42">
        <f t="shared" si="9"/>
        <v>9126030.52</v>
      </c>
      <c r="H34" s="42">
        <f t="shared" si="9"/>
        <v>22941457.529999997</v>
      </c>
      <c r="I34" s="42">
        <f t="shared" si="9"/>
        <v>1317407.7999999998</v>
      </c>
      <c r="J34" s="42">
        <f t="shared" si="9"/>
        <v>23321.079999999998</v>
      </c>
      <c r="K34" s="42">
        <f t="shared" si="9"/>
        <v>82174.27</v>
      </c>
      <c r="L34" s="42">
        <f t="shared" si="9"/>
        <v>297092.05</v>
      </c>
      <c r="M34" s="42">
        <f t="shared" si="9"/>
        <v>946734.66</v>
      </c>
      <c r="N34" s="42">
        <f t="shared" si="9"/>
        <v>10338.57</v>
      </c>
      <c r="O34" s="42">
        <f t="shared" si="9"/>
        <v>186000</v>
      </c>
      <c r="P34" s="42">
        <f t="shared" si="9"/>
        <v>2270568.62</v>
      </c>
      <c r="Q34" s="42">
        <f t="shared" si="9"/>
        <v>2456568.62</v>
      </c>
      <c r="R34" s="2"/>
    </row>
    <row r="35" spans="1:18" s="43" customFormat="1" ht="15.75">
      <c r="A35" s="44" t="s">
        <v>51</v>
      </c>
      <c r="B35" s="30">
        <f>C35+G35+H35+I35+J35+K35+L35+M35+N35</f>
        <v>77440760.03</v>
      </c>
      <c r="C35" s="31">
        <v>42198800</v>
      </c>
      <c r="D35" s="31"/>
      <c r="E35" s="31"/>
      <c r="F35" s="31"/>
      <c r="G35" s="31">
        <v>9499870</v>
      </c>
      <c r="H35" s="31">
        <v>22703420.03</v>
      </c>
      <c r="I35" s="31">
        <v>1390000</v>
      </c>
      <c r="J35" s="31">
        <v>21770</v>
      </c>
      <c r="K35" s="31">
        <v>81900</v>
      </c>
      <c r="L35" s="31">
        <v>314000</v>
      </c>
      <c r="M35" s="31">
        <v>1200000</v>
      </c>
      <c r="N35" s="31">
        <v>31000</v>
      </c>
      <c r="O35" s="31">
        <v>192920</v>
      </c>
      <c r="P35" s="31">
        <v>2255470</v>
      </c>
      <c r="Q35" s="31">
        <f>O35+P35</f>
        <v>2448390</v>
      </c>
      <c r="R35" s="2"/>
    </row>
    <row r="36" spans="1:18" s="28" customFormat="1" ht="15.75">
      <c r="A36" s="45" t="s">
        <v>52</v>
      </c>
      <c r="B36" s="46"/>
      <c r="C36" s="46">
        <f>C35-C34</f>
        <v>-367430.0399999991</v>
      </c>
      <c r="D36" s="46"/>
      <c r="E36" s="46"/>
      <c r="F36" s="46"/>
      <c r="G36" s="46">
        <f aca="true" t="shared" si="10" ref="G36:Q36">G35-G34</f>
        <v>373839.48000000045</v>
      </c>
      <c r="H36" s="46">
        <f t="shared" si="10"/>
        <v>-238037.49999999627</v>
      </c>
      <c r="I36" s="46">
        <f t="shared" si="10"/>
        <v>72592.20000000019</v>
      </c>
      <c r="J36" s="46">
        <f t="shared" si="10"/>
        <v>-1551.079999999998</v>
      </c>
      <c r="K36" s="46">
        <f t="shared" si="10"/>
        <v>-274.2700000000041</v>
      </c>
      <c r="L36" s="46">
        <f t="shared" si="10"/>
        <v>16907.95000000001</v>
      </c>
      <c r="M36" s="46">
        <f t="shared" si="10"/>
        <v>253265.33999999997</v>
      </c>
      <c r="N36" s="46">
        <f t="shared" si="10"/>
        <v>20661.43</v>
      </c>
      <c r="O36" s="46">
        <f t="shared" si="10"/>
        <v>6920</v>
      </c>
      <c r="P36" s="46">
        <f t="shared" si="10"/>
        <v>-15098.620000000112</v>
      </c>
      <c r="Q36" s="46">
        <f t="shared" si="10"/>
        <v>-8178.620000000112</v>
      </c>
      <c r="R36" s="23"/>
    </row>
    <row r="37" spans="1:18" ht="15.75">
      <c r="A37" s="47"/>
      <c r="B37" s="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1:17" ht="15.75">
      <c r="A38" s="47"/>
      <c r="B38" s="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2:17" ht="15">
      <c r="B39" s="2">
        <f>B35+Q35-N35</f>
        <v>79858150.03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6:17" ht="15">
      <c r="F40" s="2"/>
      <c r="G40" s="2"/>
      <c r="H40" s="2"/>
      <c r="I40" s="2"/>
      <c r="K40" s="2"/>
      <c r="L40" s="2">
        <f>K35+L35</f>
        <v>395900</v>
      </c>
      <c r="M40" s="2">
        <f>L34+K34</f>
        <v>379266.32</v>
      </c>
      <c r="P40" s="2"/>
      <c r="Q40" s="2"/>
    </row>
    <row r="41" spans="2:12" ht="15">
      <c r="B41" s="2">
        <f>C35+H35+I35+J35+K35+L35+M35+N35</f>
        <v>67940890.03</v>
      </c>
      <c r="C41" s="2"/>
      <c r="L41" s="2">
        <f>L29+K29</f>
        <v>393000</v>
      </c>
    </row>
    <row r="42" spans="8:9" ht="15">
      <c r="H42" s="2"/>
      <c r="I42" s="2">
        <f>B34+Q34-N34</f>
        <v>79746678</v>
      </c>
    </row>
    <row r="43" spans="9:14" ht="15">
      <c r="I43" s="1">
        <f>13855933.2+10338.57</f>
        <v>13866271.77</v>
      </c>
      <c r="K43" s="2">
        <f>K26+L26</f>
        <v>28420.33</v>
      </c>
      <c r="L43" s="2"/>
      <c r="M43" s="2"/>
      <c r="N43" s="2"/>
    </row>
    <row r="44" ht="15">
      <c r="I44" s="2">
        <f>SUM(I42:I43)</f>
        <v>93612949.77</v>
      </c>
    </row>
    <row r="45" ht="15">
      <c r="I45" s="2">
        <f>I44-B39</f>
        <v>13754799.739999995</v>
      </c>
    </row>
  </sheetData>
  <mergeCells count="3">
    <mergeCell ref="A5:Q5"/>
    <mergeCell ref="C9:F9"/>
    <mergeCell ref="G9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2021-01-29T08:11:01Z</dcterms:created>
  <dcterms:modified xsi:type="dcterms:W3CDTF">2021-01-29T08:13:22Z</dcterms:modified>
  <cp:category/>
  <cp:version/>
  <cp:contentType/>
  <cp:contentStatus/>
</cp:coreProperties>
</file>